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11" windowWidth="10665" windowHeight="7980" activeTab="0"/>
  </bookViews>
  <sheets>
    <sheet name="Факт2011" sheetId="1" r:id="rId1"/>
    <sheet name="Балансы20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<sst xmlns="http://schemas.openxmlformats.org/spreadsheetml/2006/main" count="116" uniqueCount="88">
  <si>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Приложение № 1</t>
  </si>
  <si>
    <t>к Приказу Федеральной</t>
  </si>
  <si>
    <t>службы по тарифам</t>
  </si>
  <si>
    <t>от 02.03.2011 № 56-э</t>
  </si>
  <si>
    <t>Объединенный Институт Ядерных Исследований  г.Дубна Моск.обл. за 2011 год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</si>
  <si>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</si>
  <si>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</si>
  <si>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</si>
  <si>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</si>
  <si>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</si>
  <si>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</si>
  <si>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>Год 2011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</si>
  <si>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</si>
  <si>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</si>
  <si>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</si>
  <si>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</si>
  <si>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</si>
  <si>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</si>
  <si>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</si>
  <si>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</si>
  <si>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</si>
  <si>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</si>
  <si>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</si>
  <si>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</si>
  <si>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</si>
  <si>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</si>
  <si>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</si>
  <si>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</si>
  <si>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</si>
  <si>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против плановой</t>
  </si>
  <si>
    <t>1.1.3</t>
  </si>
  <si>
    <t>Амортизационные отчисления</t>
  </si>
  <si>
    <t>14,557тыс.руб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</si>
  <si>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</si>
  <si>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</si>
  <si>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</si>
  <si>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</si>
  <si>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</si>
  <si>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</si>
  <si>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</si>
  <si>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</si>
  <si>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</si>
  <si>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</si>
  <si>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</si>
  <si>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</si>
  <si>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</si>
  <si>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</si>
  <si>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</si>
  <si>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</si>
  <si>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</si>
  <si>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</si>
  <si>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</si>
  <si>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</si>
  <si>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</si>
  <si>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</si>
  <si>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</si>
  <si>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</si>
  <si>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</si>
  <si>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</si>
  <si>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</si>
  <si>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</si>
  <si>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</si>
  <si>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</si>
  <si>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</si>
  <si>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</si>
  <si>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</si>
  <si>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Транспортный баланс электрической энергии ОИЯИ в 2011 году (млн .кВтч.)</t>
  </si>
  <si>
    <t>Показатели</t>
  </si>
  <si>
    <t>Период регулирования (2011)  ТЭКМО</t>
  </si>
  <si>
    <t>факт 2011 год</t>
  </si>
  <si>
    <t>Всего</t>
  </si>
  <si>
    <t>ВН</t>
  </si>
  <si>
    <t>СН1</t>
  </si>
  <si>
    <t>СН11</t>
  </si>
  <si>
    <t>НН</t>
  </si>
  <si>
    <t>СН2</t>
  </si>
  <si>
    <t xml:space="preserve">Поступление эл.энергии в сеть , ВСЕГО </t>
  </si>
  <si>
    <t xml:space="preserve">Потери электроэнергии в сети </t>
  </si>
  <si>
    <t>то же в %</t>
  </si>
  <si>
    <t>Полезный отпуск из сети потребителям ОАО"Мосэнергосбыт"и смежной сети</t>
  </si>
  <si>
    <t>Нормативные технологических потери эл.энергии при ее передаче по сетям ОИЯИ на 2011г. утвержденны Приказом Минэнего России №485 от 11.10.2010 г.в размере - 1,32%</t>
  </si>
  <si>
    <t>Фактически технологические потери эл.энергии на транспорт в сетях ОИЯИ в 2011г. составили  -1,7616 млн .кВтч. или - 1,3268% от поступл.</t>
  </si>
  <si>
    <t>поступления в сеть.</t>
  </si>
  <si>
    <t>Стоимость покупки этих потерь за данный период  - 2706,583 тыс.руб.;возмещение стоимости потерь -2411,282 тыс.руб.</t>
  </si>
  <si>
    <t>Замена кабеля 2,4 км</t>
  </si>
  <si>
    <t>Фактическая средне-</t>
  </si>
  <si>
    <t xml:space="preserve">месячная зар.плата </t>
  </si>
  <si>
    <t>равна 19,54 тыс.руб.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</si>
</sst>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0.000"/>
  </numFmts>
  <fonts count="1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9"/>
      <name val="Tahoma"/>
      <family val="2"/>
    </font>
    <font>
      <sz val="12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2"/>
      <color indexed="8"/>
      <name val="Times New Roman CYR"/>
      <family val="0"/>
    </font>
    <font>
      <sz val="9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1" applyBorder="0">
      <alignment horizontal="center" vertical="center" wrapText="1"/>
      <protection/>
    </xf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4" fillId="2" borderId="0" applyFont="0" applyBorder="0">
      <alignment horizontal="right"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0" fontId="10" fillId="0" borderId="5" xfId="17" applyFont="1" applyBorder="1" applyProtection="1">
      <alignment horizontal="center" vertical="center" wrapText="1"/>
      <protection locked="0"/>
    </xf>
    <xf numFmtId="0" fontId="10" fillId="0" borderId="6" xfId="17" applyFont="1" applyBorder="1" applyProtection="1">
      <alignment horizontal="center" vertical="center" wrapText="1"/>
      <protection locked="0"/>
    </xf>
    <xf numFmtId="0" fontId="11" fillId="0" borderId="0" xfId="18" applyNumberFormat="1" applyFont="1" applyFill="1" applyBorder="1" applyAlignment="1" applyProtection="1">
      <alignment horizontal="center" vertical="top"/>
      <protection/>
    </xf>
    <xf numFmtId="0" fontId="8" fillId="0" borderId="4" xfId="18" applyNumberFormat="1" applyFont="1" applyFill="1" applyBorder="1" applyAlignment="1" applyProtection="1">
      <alignment horizontal="center" vertical="top" wrapText="1"/>
      <protection/>
    </xf>
    <xf numFmtId="0" fontId="11" fillId="0" borderId="3" xfId="18" applyNumberFormat="1" applyFont="1" applyFill="1" applyBorder="1" applyAlignment="1" applyProtection="1">
      <alignment horizontal="center" vertical="top" wrapText="1"/>
      <protection/>
    </xf>
    <xf numFmtId="0" fontId="11" fillId="0" borderId="4" xfId="18" applyNumberFormat="1" applyFont="1" applyFill="1" applyBorder="1" applyAlignment="1" applyProtection="1">
      <alignment horizontal="center" vertical="top"/>
      <protection/>
    </xf>
    <xf numFmtId="0" fontId="11" fillId="0" borderId="4" xfId="18" applyNumberFormat="1" applyFont="1" applyFill="1" applyBorder="1" applyAlignment="1" applyProtection="1">
      <alignment horizontal="center" vertical="top" wrapText="1"/>
      <protection/>
    </xf>
    <xf numFmtId="0" fontId="1" fillId="0" borderId="7" xfId="17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2" xfId="17" applyFont="1" applyBorder="1" applyAlignment="1" applyProtection="1">
      <alignment horizontal="center" vertical="center" wrapText="1"/>
      <protection locked="0"/>
    </xf>
    <xf numFmtId="0" fontId="1" fillId="0" borderId="4" xfId="17" applyFont="1" applyBorder="1" applyAlignment="1" applyProtection="1">
      <alignment horizontal="center" vertical="center" wrapText="1"/>
      <protection locked="0"/>
    </xf>
    <xf numFmtId="0" fontId="12" fillId="0" borderId="0" xfId="18" applyFont="1" applyBorder="1" applyAlignment="1">
      <alignment horizontal="center" wrapText="1"/>
      <protection/>
    </xf>
    <xf numFmtId="0" fontId="10" fillId="0" borderId="4" xfId="18" applyFont="1" applyBorder="1" applyAlignment="1">
      <alignment wrapText="1"/>
      <protection/>
    </xf>
    <xf numFmtId="180" fontId="10" fillId="0" borderId="3" xfId="18" applyNumberFormat="1" applyFont="1" applyFill="1" applyBorder="1" applyAlignment="1">
      <alignment/>
      <protection/>
    </xf>
    <xf numFmtId="180" fontId="13" fillId="0" borderId="4" xfId="18" applyNumberFormat="1" applyFont="1" applyBorder="1">
      <alignment/>
      <protection/>
    </xf>
    <xf numFmtId="1" fontId="8" fillId="0" borderId="4" xfId="18" applyNumberFormat="1" applyFont="1" applyBorder="1">
      <alignment/>
      <protection/>
    </xf>
    <xf numFmtId="180" fontId="8" fillId="3" borderId="4" xfId="18" applyNumberFormat="1" applyFont="1" applyFill="1" applyBorder="1">
      <alignment/>
      <protection/>
    </xf>
    <xf numFmtId="2" fontId="8" fillId="0" borderId="4" xfId="18" applyNumberFormat="1" applyFont="1" applyBorder="1">
      <alignment/>
      <protection/>
    </xf>
    <xf numFmtId="181" fontId="10" fillId="0" borderId="8" xfId="23" applyNumberFormat="1" applyFont="1" applyFill="1" applyBorder="1" applyProtection="1">
      <alignment horizontal="right"/>
      <protection/>
    </xf>
    <xf numFmtId="181" fontId="10" fillId="0" borderId="9" xfId="23" applyNumberFormat="1" applyFont="1" applyFill="1" applyBorder="1" applyProtection="1">
      <alignment horizontal="right"/>
      <protection/>
    </xf>
    <xf numFmtId="3" fontId="10" fillId="0" borderId="9" xfId="23" applyNumberFormat="1" applyFont="1" applyFill="1" applyBorder="1" applyProtection="1">
      <alignment horizontal="right"/>
      <protection/>
    </xf>
    <xf numFmtId="180" fontId="10" fillId="0" borderId="3" xfId="18" applyNumberFormat="1" applyFont="1" applyBorder="1" applyAlignment="1">
      <alignment/>
      <protection/>
    </xf>
    <xf numFmtId="180" fontId="13" fillId="0" borderId="4" xfId="18" applyNumberFormat="1" applyFont="1" applyFill="1" applyBorder="1">
      <alignment/>
      <protection/>
    </xf>
    <xf numFmtId="1" fontId="10" fillId="0" borderId="4" xfId="18" applyNumberFormat="1" applyFont="1" applyFill="1" applyBorder="1" applyAlignment="1">
      <alignment/>
      <protection/>
    </xf>
    <xf numFmtId="180" fontId="10" fillId="0" borderId="4" xfId="18" applyNumberFormat="1" applyFont="1" applyFill="1" applyBorder="1" applyAlignment="1">
      <alignment/>
      <protection/>
    </xf>
    <xf numFmtId="2" fontId="10" fillId="3" borderId="4" xfId="18" applyNumberFormat="1" applyFont="1" applyFill="1" applyBorder="1" applyAlignment="1">
      <alignment/>
      <protection/>
    </xf>
    <xf numFmtId="181" fontId="10" fillId="0" borderId="3" xfId="23" applyNumberFormat="1" applyFont="1" applyFill="1" applyBorder="1" applyProtection="1">
      <alignment horizontal="right"/>
      <protection/>
    </xf>
    <xf numFmtId="181" fontId="10" fillId="0" borderId="4" xfId="23" applyNumberFormat="1" applyFont="1" applyFill="1" applyBorder="1" applyProtection="1">
      <alignment horizontal="right"/>
      <protection/>
    </xf>
    <xf numFmtId="3" fontId="10" fillId="0" borderId="4" xfId="23" applyNumberFormat="1" applyFont="1" applyFill="1" applyBorder="1" applyProtection="1">
      <alignment horizontal="right"/>
      <protection/>
    </xf>
    <xf numFmtId="2" fontId="10" fillId="0" borderId="4" xfId="18" applyNumberFormat="1" applyFont="1" applyFill="1" applyBorder="1" applyAlignment="1">
      <alignment/>
      <protection/>
    </xf>
    <xf numFmtId="181" fontId="10" fillId="0" borderId="4" xfId="23" applyNumberFormat="1" applyFont="1" applyFill="1" applyBorder="1" applyProtection="1">
      <alignment horizontal="right"/>
      <protection locked="0"/>
    </xf>
    <xf numFmtId="3" fontId="10" fillId="0" borderId="4" xfId="23" applyNumberFormat="1" applyFont="1" applyFill="1" applyBorder="1" applyProtection="1">
      <alignment horizontal="right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182" fontId="10" fillId="0" borderId="3" xfId="18" applyNumberFormat="1" applyFont="1" applyBorder="1" applyAlignment="1">
      <alignment/>
      <protection/>
    </xf>
    <xf numFmtId="182" fontId="10" fillId="0" borderId="4" xfId="18" applyNumberFormat="1" applyFont="1" applyFill="1" applyBorder="1" applyAlignment="1">
      <alignment/>
      <protection/>
    </xf>
    <xf numFmtId="2" fontId="10" fillId="0" borderId="4" xfId="18" applyNumberFormat="1" applyFont="1" applyBorder="1" applyAlignment="1">
      <alignment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19" applyNumberFormat="1" applyFont="1" applyFill="1" applyBorder="1" applyAlignment="1" applyProtection="1">
      <alignment horizontal="center" vertical="top" wrapText="1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0" fontId="8" fillId="0" borderId="6" xfId="18" applyNumberFormat="1" applyFont="1" applyFill="1" applyBorder="1" applyAlignment="1" applyProtection="1">
      <alignment horizontal="center" vertical="center" wrapText="1"/>
      <protection/>
    </xf>
    <xf numFmtId="0" fontId="8" fillId="0" borderId="9" xfId="18" applyNumberFormat="1" applyFont="1" applyFill="1" applyBorder="1" applyAlignment="1" applyProtection="1">
      <alignment horizontal="center" vertical="center" wrapText="1"/>
      <protection/>
    </xf>
    <xf numFmtId="0" fontId="3" fillId="0" borderId="3" xfId="18" applyNumberFormat="1" applyFont="1" applyFill="1" applyBorder="1" applyAlignment="1" applyProtection="1">
      <alignment horizontal="center" vertical="center" wrapText="1"/>
      <protection/>
    </xf>
    <xf numFmtId="0" fontId="3" fillId="0" borderId="4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3" fillId="0" borderId="3" xfId="17" applyFont="1" applyBorder="1" applyProtection="1">
      <alignment horizontal="center" vertical="center" wrapText="1"/>
      <protection locked="0"/>
    </xf>
    <xf numFmtId="0" fontId="3" fillId="0" borderId="4" xfId="17" applyFont="1" applyBorder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181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</cellXfs>
  <cellStyles count="10">
    <cellStyle name="Normal" xfId="0"/>
    <cellStyle name="Currency" xfId="15"/>
    <cellStyle name="Currency [0]" xfId="16"/>
    <cellStyle name="ЗаголовокСтолбца" xfId="17"/>
    <cellStyle name="Обычный_methodics230802-pril1-3" xfId="18"/>
    <cellStyle name="Обычный_Книга1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workbookViewId="0" topLeftCell="A20">
      <selection activeCell="DV39" sqref="DV39"/>
    </sheetView>
  </sheetViews>
  <sheetFormatPr defaultColWidth="9.140625" defaultRowHeight="12.75"/>
  <cols>
    <col min="1" max="104" width="0.9921875" style="0" customWidth="1"/>
    <col min="105" max="105" width="3.57421875" style="0" customWidth="1"/>
    <col min="106" max="16384" width="0.9921875" style="0" customWidth="1"/>
  </cols>
  <sheetData>
    <row r="1" spans="1:10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 t="s">
        <v>0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1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 t="s">
        <v>2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 t="s">
        <v>3</v>
      </c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05" ht="15.7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pans="1:105" ht="15.7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</row>
    <row r="9" spans="1:105" ht="15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</row>
    <row r="10" spans="1:105" ht="15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spans="1:10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5">
      <c r="A12" s="50" t="s">
        <v>8</v>
      </c>
      <c r="B12" s="51"/>
      <c r="C12" s="51"/>
      <c r="D12" s="51"/>
      <c r="E12" s="51"/>
      <c r="F12" s="51"/>
      <c r="G12" s="51"/>
      <c r="H12" s="52"/>
      <c r="I12" s="56" t="s">
        <v>9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2"/>
      <c r="AW12" s="50" t="s">
        <v>10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2"/>
      <c r="BH12" s="47" t="s">
        <v>11</v>
      </c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9"/>
      <c r="CJ12" s="56" t="s">
        <v>12</v>
      </c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2"/>
    </row>
    <row r="13" spans="1:105" ht="15">
      <c r="A13" s="53"/>
      <c r="B13" s="54"/>
      <c r="C13" s="54"/>
      <c r="D13" s="54"/>
      <c r="E13" s="54"/>
      <c r="F13" s="54"/>
      <c r="G13" s="54"/>
      <c r="H13" s="55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5"/>
      <c r="AW13" s="53"/>
      <c r="AX13" s="54"/>
      <c r="AY13" s="54"/>
      <c r="AZ13" s="54"/>
      <c r="BA13" s="54"/>
      <c r="BB13" s="54"/>
      <c r="BC13" s="54"/>
      <c r="BD13" s="54"/>
      <c r="BE13" s="54"/>
      <c r="BF13" s="54"/>
      <c r="BG13" s="55"/>
      <c r="BH13" s="47" t="s">
        <v>13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9"/>
      <c r="BV13" s="47" t="s">
        <v>14</v>
      </c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9"/>
      <c r="CJ13" s="53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5"/>
    </row>
    <row r="14" spans="1:105" ht="31.5" customHeight="1">
      <c r="A14" s="60" t="s">
        <v>15</v>
      </c>
      <c r="B14" s="61"/>
      <c r="C14" s="61"/>
      <c r="D14" s="61"/>
      <c r="E14" s="61"/>
      <c r="F14" s="61"/>
      <c r="G14" s="61"/>
      <c r="H14" s="62"/>
      <c r="I14" s="3"/>
      <c r="J14" s="58" t="s">
        <v>16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9"/>
      <c r="AW14" s="47" t="s">
        <v>17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9"/>
      <c r="BH14" s="47">
        <v>10828.9</v>
      </c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9"/>
      <c r="BV14" s="47">
        <f>BH14</f>
        <v>10828.9</v>
      </c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9"/>
      <c r="CJ14" s="57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9"/>
    </row>
    <row r="15" spans="1:105" ht="29.25" customHeight="1">
      <c r="A15" s="60" t="s">
        <v>18</v>
      </c>
      <c r="B15" s="61"/>
      <c r="C15" s="61"/>
      <c r="D15" s="61"/>
      <c r="E15" s="61"/>
      <c r="F15" s="61"/>
      <c r="G15" s="61"/>
      <c r="H15" s="62"/>
      <c r="I15" s="3"/>
      <c r="J15" s="58" t="s">
        <v>19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47" t="s">
        <v>17</v>
      </c>
      <c r="AX15" s="48"/>
      <c r="AY15" s="48"/>
      <c r="AZ15" s="48"/>
      <c r="BA15" s="48"/>
      <c r="BB15" s="48"/>
      <c r="BC15" s="48"/>
      <c r="BD15" s="48"/>
      <c r="BE15" s="48"/>
      <c r="BF15" s="48"/>
      <c r="BG15" s="49"/>
      <c r="BH15" s="47">
        <f>BH16-BH14</f>
        <v>3851.0999999999985</v>
      </c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9"/>
      <c r="BV15" s="47">
        <f>BV16-BV14</f>
        <v>7237.800000000001</v>
      </c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9"/>
      <c r="CJ15" s="63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5"/>
    </row>
    <row r="16" spans="1:105" ht="15">
      <c r="A16" s="60" t="s">
        <v>20</v>
      </c>
      <c r="B16" s="61"/>
      <c r="C16" s="61"/>
      <c r="D16" s="61"/>
      <c r="E16" s="61"/>
      <c r="F16" s="61"/>
      <c r="G16" s="61"/>
      <c r="H16" s="62"/>
      <c r="I16" s="3"/>
      <c r="J16" s="58" t="s">
        <v>21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9"/>
      <c r="AW16" s="47" t="s">
        <v>17</v>
      </c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H16" s="47">
        <f>BH17+BH19+BH21+BH22+BH26</f>
        <v>14679.999999999998</v>
      </c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47">
        <f>BV17+BV19+BV21+BV22+BV26</f>
        <v>18066.7</v>
      </c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9"/>
      <c r="CJ16" s="57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9"/>
    </row>
    <row r="17" spans="1:105" ht="15">
      <c r="A17" s="60" t="s">
        <v>22</v>
      </c>
      <c r="B17" s="61"/>
      <c r="C17" s="61"/>
      <c r="D17" s="61"/>
      <c r="E17" s="61"/>
      <c r="F17" s="61"/>
      <c r="G17" s="61"/>
      <c r="H17" s="62"/>
      <c r="I17" s="3"/>
      <c r="J17" s="58" t="s">
        <v>23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9"/>
      <c r="AW17" s="47" t="s">
        <v>17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9"/>
      <c r="BH17" s="47">
        <v>915.8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7">
        <f>2383.8+212.8</f>
        <v>2596.6000000000004</v>
      </c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9"/>
      <c r="CJ17" s="57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9"/>
    </row>
    <row r="18" spans="1:105" ht="15">
      <c r="A18" s="60" t="s">
        <v>24</v>
      </c>
      <c r="B18" s="61"/>
      <c r="C18" s="61"/>
      <c r="D18" s="61"/>
      <c r="E18" s="61"/>
      <c r="F18" s="61"/>
      <c r="G18" s="61"/>
      <c r="H18" s="62"/>
      <c r="I18" s="3"/>
      <c r="J18" s="58" t="s">
        <v>25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47" t="s">
        <v>17</v>
      </c>
      <c r="AX18" s="48"/>
      <c r="AY18" s="48"/>
      <c r="AZ18" s="48"/>
      <c r="BA18" s="48"/>
      <c r="BB18" s="48"/>
      <c r="BC18" s="48"/>
      <c r="BD18" s="48"/>
      <c r="BE18" s="48"/>
      <c r="BF18" s="48"/>
      <c r="BG18" s="49"/>
      <c r="BH18" s="47">
        <v>500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9"/>
      <c r="BV18" s="47">
        <v>2384.8</v>
      </c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9"/>
      <c r="CJ18" s="63" t="s">
        <v>84</v>
      </c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5"/>
    </row>
    <row r="19" spans="1:105" ht="15" customHeight="1">
      <c r="A19" s="60" t="s">
        <v>26</v>
      </c>
      <c r="B19" s="61"/>
      <c r="C19" s="61"/>
      <c r="D19" s="61"/>
      <c r="E19" s="61"/>
      <c r="F19" s="61"/>
      <c r="G19" s="61"/>
      <c r="H19" s="62"/>
      <c r="I19" s="3"/>
      <c r="J19" s="58" t="s">
        <v>27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9"/>
      <c r="AW19" s="47" t="s">
        <v>17</v>
      </c>
      <c r="AX19" s="48"/>
      <c r="AY19" s="48"/>
      <c r="AZ19" s="48"/>
      <c r="BA19" s="48"/>
      <c r="BB19" s="48"/>
      <c r="BC19" s="48"/>
      <c r="BD19" s="48"/>
      <c r="BE19" s="48"/>
      <c r="BF19" s="48"/>
      <c r="BG19" s="49"/>
      <c r="BH19" s="47">
        <f>8035.7+2748.2</f>
        <v>10783.9</v>
      </c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9"/>
      <c r="BV19" s="47">
        <f>9613.5+3059</f>
        <v>12672.5</v>
      </c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9"/>
      <c r="CJ19" s="57" t="s">
        <v>85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9"/>
    </row>
    <row r="20" spans="1:105" ht="15" customHeight="1">
      <c r="A20" s="60" t="s">
        <v>28</v>
      </c>
      <c r="B20" s="61"/>
      <c r="C20" s="61"/>
      <c r="D20" s="61"/>
      <c r="E20" s="61"/>
      <c r="F20" s="61"/>
      <c r="G20" s="61"/>
      <c r="H20" s="62"/>
      <c r="I20" s="3"/>
      <c r="J20" s="58" t="s">
        <v>25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9"/>
      <c r="AW20" s="47" t="s">
        <v>17</v>
      </c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H20" s="47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47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9"/>
      <c r="CJ20" s="57" t="s">
        <v>86</v>
      </c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ht="15" customHeight="1">
      <c r="A21" s="60" t="s">
        <v>30</v>
      </c>
      <c r="B21" s="61"/>
      <c r="C21" s="61"/>
      <c r="D21" s="61"/>
      <c r="E21" s="61"/>
      <c r="F21" s="61"/>
      <c r="G21" s="61"/>
      <c r="H21" s="62"/>
      <c r="I21" s="3"/>
      <c r="J21" s="58" t="s">
        <v>31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9"/>
      <c r="AW21" s="47" t="s">
        <v>17</v>
      </c>
      <c r="AX21" s="48"/>
      <c r="AY21" s="48"/>
      <c r="AZ21" s="48"/>
      <c r="BA21" s="48"/>
      <c r="BB21" s="48"/>
      <c r="BC21" s="48"/>
      <c r="BD21" s="48"/>
      <c r="BE21" s="48"/>
      <c r="BF21" s="48"/>
      <c r="BG21" s="49"/>
      <c r="BH21" s="47">
        <v>680</v>
      </c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9"/>
      <c r="BV21" s="47">
        <v>563.9</v>
      </c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  <c r="CJ21" s="57" t="s">
        <v>87</v>
      </c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9"/>
    </row>
    <row r="22" spans="1:105" ht="15" customHeight="1">
      <c r="A22" s="60" t="s">
        <v>33</v>
      </c>
      <c r="B22" s="61"/>
      <c r="C22" s="61"/>
      <c r="D22" s="61"/>
      <c r="E22" s="61"/>
      <c r="F22" s="61"/>
      <c r="G22" s="61"/>
      <c r="H22" s="62"/>
      <c r="I22" s="3"/>
      <c r="J22" s="58" t="s">
        <v>34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9"/>
      <c r="AW22" s="47" t="s">
        <v>17</v>
      </c>
      <c r="AX22" s="48"/>
      <c r="AY22" s="48"/>
      <c r="AZ22" s="48"/>
      <c r="BA22" s="48"/>
      <c r="BB22" s="48"/>
      <c r="BC22" s="48"/>
      <c r="BD22" s="48"/>
      <c r="BE22" s="48"/>
      <c r="BF22" s="48"/>
      <c r="BG22" s="49"/>
      <c r="BH22" s="47">
        <f>BH25</f>
        <v>1625.9</v>
      </c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9"/>
      <c r="BV22" s="47">
        <f>SUM(BV23:CI25)</f>
        <v>2233.7</v>
      </c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9"/>
      <c r="CJ22" s="63" t="s">
        <v>29</v>
      </c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5"/>
    </row>
    <row r="23" spans="1:105" ht="14.25" customHeight="1">
      <c r="A23" s="60" t="s">
        <v>35</v>
      </c>
      <c r="B23" s="61"/>
      <c r="C23" s="61"/>
      <c r="D23" s="61"/>
      <c r="E23" s="61"/>
      <c r="F23" s="61"/>
      <c r="G23" s="61"/>
      <c r="H23" s="62"/>
      <c r="I23" s="3"/>
      <c r="J23" s="58" t="s">
        <v>36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9"/>
      <c r="AW23" s="47" t="s">
        <v>17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9"/>
      <c r="BH23" s="47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47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63" t="s">
        <v>32</v>
      </c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5"/>
    </row>
    <row r="24" spans="1:105" ht="15" customHeight="1">
      <c r="A24" s="60" t="s">
        <v>37</v>
      </c>
      <c r="B24" s="61"/>
      <c r="C24" s="61"/>
      <c r="D24" s="61"/>
      <c r="E24" s="61"/>
      <c r="F24" s="61"/>
      <c r="G24" s="61"/>
      <c r="H24" s="62"/>
      <c r="I24" s="3"/>
      <c r="J24" s="58" t="s">
        <v>38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47" t="s">
        <v>17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9"/>
      <c r="BH24" s="47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9"/>
      <c r="BV24" s="47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63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5"/>
    </row>
    <row r="25" spans="1:105" ht="15">
      <c r="A25" s="60" t="s">
        <v>39</v>
      </c>
      <c r="B25" s="61"/>
      <c r="C25" s="61"/>
      <c r="D25" s="61"/>
      <c r="E25" s="61"/>
      <c r="F25" s="61"/>
      <c r="G25" s="61"/>
      <c r="H25" s="62"/>
      <c r="I25" s="3"/>
      <c r="J25" s="58" t="s">
        <v>40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47" t="s">
        <v>17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9"/>
      <c r="BH25" s="47">
        <f>1155.9+470</f>
        <v>1625.9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9"/>
      <c r="BV25" s="47">
        <f>1586.3+647.4</f>
        <v>2233.7</v>
      </c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9"/>
      <c r="CJ25" s="57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66"/>
    </row>
    <row r="26" spans="1:105" ht="15">
      <c r="A26" s="60" t="s">
        <v>41</v>
      </c>
      <c r="B26" s="61"/>
      <c r="C26" s="61"/>
      <c r="D26" s="61"/>
      <c r="E26" s="61"/>
      <c r="F26" s="61"/>
      <c r="G26" s="61"/>
      <c r="H26" s="62"/>
      <c r="I26" s="3"/>
      <c r="J26" s="58" t="s">
        <v>42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9"/>
      <c r="AW26" s="47" t="s">
        <v>17</v>
      </c>
      <c r="AX26" s="48"/>
      <c r="AY26" s="48"/>
      <c r="AZ26" s="48"/>
      <c r="BA26" s="48"/>
      <c r="BB26" s="48"/>
      <c r="BC26" s="48"/>
      <c r="BD26" s="48"/>
      <c r="BE26" s="48"/>
      <c r="BF26" s="48"/>
      <c r="BG26" s="49"/>
      <c r="BH26" s="47">
        <v>674.4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9"/>
      <c r="BV26" s="47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  <c r="CJ26" s="57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66"/>
    </row>
    <row r="27" spans="1:105" ht="15">
      <c r="A27" s="60" t="s">
        <v>43</v>
      </c>
      <c r="B27" s="61"/>
      <c r="C27" s="61"/>
      <c r="D27" s="61"/>
      <c r="E27" s="61"/>
      <c r="F27" s="61"/>
      <c r="G27" s="61"/>
      <c r="H27" s="62"/>
      <c r="I27" s="3"/>
      <c r="J27" s="58" t="s">
        <v>44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9"/>
      <c r="AW27" s="47" t="s">
        <v>17</v>
      </c>
      <c r="AX27" s="48"/>
      <c r="AY27" s="48"/>
      <c r="AZ27" s="48"/>
      <c r="BA27" s="48"/>
      <c r="BB27" s="48"/>
      <c r="BC27" s="48"/>
      <c r="BD27" s="48"/>
      <c r="BE27" s="48"/>
      <c r="BF27" s="48"/>
      <c r="BG27" s="49"/>
      <c r="BH27" s="47">
        <v>134.9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9"/>
      <c r="BV27" s="47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57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</row>
    <row r="28" spans="1:105" ht="15">
      <c r="A28" s="60" t="s">
        <v>45</v>
      </c>
      <c r="B28" s="61"/>
      <c r="C28" s="61"/>
      <c r="D28" s="61"/>
      <c r="E28" s="61"/>
      <c r="F28" s="61"/>
      <c r="G28" s="61"/>
      <c r="H28" s="62"/>
      <c r="I28" s="3"/>
      <c r="J28" s="58" t="s">
        <v>46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9"/>
      <c r="AW28" s="47" t="s">
        <v>17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9"/>
      <c r="BH28" s="47">
        <f>BH26-BH27</f>
        <v>539.5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9"/>
      <c r="BV28" s="47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9"/>
      <c r="CJ28" s="57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9"/>
    </row>
    <row r="29" spans="1:105" ht="15">
      <c r="A29" s="60" t="s">
        <v>47</v>
      </c>
      <c r="B29" s="61"/>
      <c r="C29" s="61"/>
      <c r="D29" s="61"/>
      <c r="E29" s="61"/>
      <c r="F29" s="61"/>
      <c r="G29" s="61"/>
      <c r="H29" s="62"/>
      <c r="I29" s="3"/>
      <c r="J29" s="58" t="s">
        <v>48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9"/>
      <c r="AW29" s="47" t="s">
        <v>17</v>
      </c>
      <c r="AX29" s="48"/>
      <c r="AY29" s="48"/>
      <c r="AZ29" s="48"/>
      <c r="BA29" s="48"/>
      <c r="BB29" s="48"/>
      <c r="BC29" s="48"/>
      <c r="BD29" s="48"/>
      <c r="BE29" s="48"/>
      <c r="BF29" s="48"/>
      <c r="BG29" s="49"/>
      <c r="BH29" s="47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9"/>
      <c r="BV29" s="47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9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9"/>
    </row>
    <row r="30" spans="1:105" ht="15">
      <c r="A30" s="60" t="s">
        <v>49</v>
      </c>
      <c r="B30" s="61"/>
      <c r="C30" s="61"/>
      <c r="D30" s="61"/>
      <c r="E30" s="61"/>
      <c r="F30" s="61"/>
      <c r="G30" s="61"/>
      <c r="H30" s="62"/>
      <c r="I30" s="3"/>
      <c r="J30" s="58" t="s">
        <v>50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9"/>
      <c r="AW30" s="47" t="s">
        <v>17</v>
      </c>
      <c r="AX30" s="48"/>
      <c r="AY30" s="48"/>
      <c r="AZ30" s="48"/>
      <c r="BA30" s="48"/>
      <c r="BB30" s="48"/>
      <c r="BC30" s="48"/>
      <c r="BD30" s="48"/>
      <c r="BE30" s="48"/>
      <c r="BF30" s="48"/>
      <c r="BG30" s="49"/>
      <c r="BH30" s="47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9"/>
      <c r="BV30" s="47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9"/>
      <c r="CJ30" s="57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9"/>
    </row>
    <row r="31" spans="1:105" ht="15">
      <c r="A31" s="60" t="s">
        <v>51</v>
      </c>
      <c r="B31" s="61"/>
      <c r="C31" s="61"/>
      <c r="D31" s="61"/>
      <c r="E31" s="61"/>
      <c r="F31" s="61"/>
      <c r="G31" s="61"/>
      <c r="H31" s="62"/>
      <c r="I31" s="3"/>
      <c r="J31" s="58" t="s">
        <v>52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9"/>
      <c r="AW31" s="47" t="s">
        <v>17</v>
      </c>
      <c r="AX31" s="48"/>
      <c r="AY31" s="48"/>
      <c r="AZ31" s="48"/>
      <c r="BA31" s="48"/>
      <c r="BB31" s="48"/>
      <c r="BC31" s="48"/>
      <c r="BD31" s="48"/>
      <c r="BE31" s="48"/>
      <c r="BF31" s="48"/>
      <c r="BG31" s="49"/>
      <c r="BH31" s="47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47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9"/>
      <c r="CJ31" s="57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</row>
    <row r="32" spans="1:105" ht="15">
      <c r="A32" s="60" t="s">
        <v>53</v>
      </c>
      <c r="B32" s="61"/>
      <c r="C32" s="61"/>
      <c r="D32" s="61"/>
      <c r="E32" s="61"/>
      <c r="F32" s="61"/>
      <c r="G32" s="61"/>
      <c r="H32" s="62"/>
      <c r="I32" s="3"/>
      <c r="J32" s="58" t="s">
        <v>54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9"/>
      <c r="AW32" s="47" t="s">
        <v>17</v>
      </c>
      <c r="AX32" s="48"/>
      <c r="AY32" s="48"/>
      <c r="AZ32" s="48"/>
      <c r="BA32" s="48"/>
      <c r="BB32" s="48"/>
      <c r="BC32" s="48"/>
      <c r="BD32" s="48"/>
      <c r="BE32" s="48"/>
      <c r="BF32" s="48"/>
      <c r="BG32" s="49"/>
      <c r="BH32" s="47">
        <v>539.5</v>
      </c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9"/>
      <c r="BV32" s="47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9"/>
      <c r="CJ32" s="57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9"/>
    </row>
    <row r="33" spans="1:105" ht="15">
      <c r="A33" s="60" t="s">
        <v>55</v>
      </c>
      <c r="B33" s="61"/>
      <c r="C33" s="61"/>
      <c r="D33" s="61"/>
      <c r="E33" s="61"/>
      <c r="F33" s="61"/>
      <c r="G33" s="61"/>
      <c r="H33" s="62"/>
      <c r="I33" s="3"/>
      <c r="J33" s="58" t="s">
        <v>56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9"/>
      <c r="AW33" s="47" t="s">
        <v>17</v>
      </c>
      <c r="AX33" s="48"/>
      <c r="AY33" s="48"/>
      <c r="AZ33" s="48"/>
      <c r="BA33" s="48"/>
      <c r="BB33" s="48"/>
      <c r="BC33" s="48"/>
      <c r="BD33" s="48"/>
      <c r="BE33" s="48"/>
      <c r="BF33" s="48"/>
      <c r="BG33" s="49"/>
      <c r="BH33" s="47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9"/>
      <c r="BV33" s="47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9"/>
      <c r="CJ33" s="57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9"/>
    </row>
    <row r="34" spans="1:105" ht="15">
      <c r="A34" s="60" t="s">
        <v>57</v>
      </c>
      <c r="B34" s="61"/>
      <c r="C34" s="61"/>
      <c r="D34" s="61"/>
      <c r="E34" s="61"/>
      <c r="F34" s="61"/>
      <c r="G34" s="61"/>
      <c r="H34" s="62"/>
      <c r="I34" s="3"/>
      <c r="J34" s="58" t="s">
        <v>58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47" t="s">
        <v>17</v>
      </c>
      <c r="AX34" s="48"/>
      <c r="AY34" s="48"/>
      <c r="AZ34" s="48"/>
      <c r="BA34" s="48"/>
      <c r="BB34" s="48"/>
      <c r="BC34" s="48"/>
      <c r="BD34" s="48"/>
      <c r="BE34" s="48"/>
      <c r="BF34" s="48"/>
      <c r="BG34" s="49"/>
      <c r="BH34" s="47">
        <v>500</v>
      </c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47">
        <f>BV18</f>
        <v>2384.8</v>
      </c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57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9"/>
    </row>
    <row r="35" spans="1:105" ht="15">
      <c r="A35" s="60" t="s">
        <v>59</v>
      </c>
      <c r="B35" s="61"/>
      <c r="C35" s="61"/>
      <c r="D35" s="61"/>
      <c r="E35" s="61"/>
      <c r="F35" s="61"/>
      <c r="G35" s="61"/>
      <c r="H35" s="62"/>
      <c r="I35" s="3"/>
      <c r="J35" s="58" t="s">
        <v>60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9"/>
      <c r="AW35" s="47" t="s">
        <v>17</v>
      </c>
      <c r="AX35" s="48"/>
      <c r="AY35" s="48"/>
      <c r="AZ35" s="48"/>
      <c r="BA35" s="48"/>
      <c r="BB35" s="48"/>
      <c r="BC35" s="48"/>
      <c r="BD35" s="48"/>
      <c r="BE35" s="48"/>
      <c r="BF35" s="48"/>
      <c r="BG35" s="49"/>
      <c r="BH35" s="47">
        <v>2411.282</v>
      </c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9"/>
      <c r="BV35" s="47">
        <v>2706.583</v>
      </c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9"/>
      <c r="CJ35" s="57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9"/>
    </row>
    <row r="36" spans="1:105" ht="15">
      <c r="A36" s="60" t="s">
        <v>18</v>
      </c>
      <c r="B36" s="61"/>
      <c r="C36" s="61"/>
      <c r="D36" s="61"/>
      <c r="E36" s="61"/>
      <c r="F36" s="61"/>
      <c r="G36" s="61"/>
      <c r="H36" s="62"/>
      <c r="I36" s="3"/>
      <c r="J36" s="58" t="s">
        <v>61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9"/>
      <c r="AW36" s="47" t="s">
        <v>17</v>
      </c>
      <c r="AX36" s="48"/>
      <c r="AY36" s="48"/>
      <c r="AZ36" s="48"/>
      <c r="BA36" s="48"/>
      <c r="BB36" s="48"/>
      <c r="BC36" s="48"/>
      <c r="BD36" s="48"/>
      <c r="BE36" s="48"/>
      <c r="BF36" s="48"/>
      <c r="BG36" s="49"/>
      <c r="BH36" s="47">
        <v>952.841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9"/>
      <c r="BV36" s="47">
        <v>2279.582</v>
      </c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9"/>
      <c r="CJ36" s="57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9"/>
    </row>
    <row r="37" spans="1:10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2.75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1:105" ht="36" customHeight="1">
      <c r="A39" s="67" t="s">
        <v>63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</row>
    <row r="40" spans="1:105" ht="27.75" customHeight="1">
      <c r="A40" s="67" t="s">
        <v>64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</row>
    <row r="41" spans="1:105" ht="31.5" customHeight="1">
      <c r="A41" s="67" t="s">
        <v>65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</row>
  </sheetData>
  <mergeCells count="153">
    <mergeCell ref="A41:DA41"/>
    <mergeCell ref="BV36:CI36"/>
    <mergeCell ref="CJ36:DA36"/>
    <mergeCell ref="A39:DA39"/>
    <mergeCell ref="A40:DA40"/>
    <mergeCell ref="A36:H36"/>
    <mergeCell ref="J36:AV36"/>
    <mergeCell ref="AW36:BG36"/>
    <mergeCell ref="BH36:BU36"/>
    <mergeCell ref="BV35:CI35"/>
    <mergeCell ref="CJ35:DA35"/>
    <mergeCell ref="A34:H34"/>
    <mergeCell ref="J34:AV34"/>
    <mergeCell ref="A35:H35"/>
    <mergeCell ref="J35:AV35"/>
    <mergeCell ref="AW35:BG35"/>
    <mergeCell ref="BH35:BU35"/>
    <mergeCell ref="AW34:BG34"/>
    <mergeCell ref="BH34:BU34"/>
    <mergeCell ref="BV32:CI32"/>
    <mergeCell ref="CJ32:DA32"/>
    <mergeCell ref="BV33:CI33"/>
    <mergeCell ref="CJ33:DA33"/>
    <mergeCell ref="BV34:CI34"/>
    <mergeCell ref="CJ34:DA34"/>
    <mergeCell ref="A33:H33"/>
    <mergeCell ref="J33:AV33"/>
    <mergeCell ref="AW33:BG33"/>
    <mergeCell ref="BH33:BU33"/>
    <mergeCell ref="A32:H32"/>
    <mergeCell ref="J32:AV32"/>
    <mergeCell ref="AW32:BG32"/>
    <mergeCell ref="BH32:BU32"/>
    <mergeCell ref="BV31:CI31"/>
    <mergeCell ref="CJ31:DA31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BV30:CI30"/>
    <mergeCell ref="CJ30:DA30"/>
    <mergeCell ref="A29:H29"/>
    <mergeCell ref="J29:AV29"/>
    <mergeCell ref="AW29:BG29"/>
    <mergeCell ref="BH29:BU29"/>
    <mergeCell ref="A28:H28"/>
    <mergeCell ref="J28:AV28"/>
    <mergeCell ref="AW28:BG28"/>
    <mergeCell ref="BH28:BU28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6:CI26"/>
    <mergeCell ref="CJ26:DA26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2:CI22"/>
    <mergeCell ref="CJ22:DA22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8:CI18"/>
    <mergeCell ref="CJ18:DA18"/>
    <mergeCell ref="A17:H17"/>
    <mergeCell ref="J17:AV17"/>
    <mergeCell ref="AW17:BG17"/>
    <mergeCell ref="BH17:BU17"/>
    <mergeCell ref="A16:H16"/>
    <mergeCell ref="J16:AV16"/>
    <mergeCell ref="AW16:BG16"/>
    <mergeCell ref="BH16:BU16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4:H14"/>
    <mergeCell ref="J14:AV14"/>
    <mergeCell ref="AW14:BG14"/>
    <mergeCell ref="BH14:BU14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A6:DA6"/>
    <mergeCell ref="A7:DA7"/>
    <mergeCell ref="A8:DA8"/>
    <mergeCell ref="A9:DA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C2">
      <selection activeCell="M13" sqref="M13"/>
    </sheetView>
  </sheetViews>
  <sheetFormatPr defaultColWidth="9.140625" defaultRowHeight="12.75"/>
  <cols>
    <col min="1" max="1" width="4.00390625" style="0" customWidth="1"/>
    <col min="2" max="2" width="36.140625" style="0" customWidth="1"/>
    <col min="3" max="3" width="10.140625" style="0" customWidth="1"/>
    <col min="4" max="4" width="9.7109375" style="0" customWidth="1"/>
    <col min="8" max="8" width="9.7109375" style="0" customWidth="1"/>
    <col min="9" max="9" width="10.28125" style="0" customWidth="1"/>
  </cols>
  <sheetData>
    <row r="2" spans="1:11" ht="14.25">
      <c r="A2" s="69" t="s">
        <v>66</v>
      </c>
      <c r="B2" s="69"/>
      <c r="C2" s="69"/>
      <c r="D2" s="69"/>
      <c r="E2" s="69"/>
      <c r="F2" s="69"/>
      <c r="G2" s="69"/>
      <c r="H2" s="4"/>
      <c r="I2" s="4"/>
      <c r="J2" s="4"/>
      <c r="K2" s="4"/>
    </row>
    <row r="3" spans="1:11" ht="15.75">
      <c r="A3" s="4"/>
      <c r="B3" s="5"/>
      <c r="C3" s="4"/>
      <c r="D3" s="79">
        <f>D7-D10-F7</f>
        <v>1.4043000000000023</v>
      </c>
      <c r="E3" s="80"/>
      <c r="F3" s="79">
        <f>F7-F10</f>
        <v>0.07419999999999982</v>
      </c>
      <c r="G3" s="4"/>
      <c r="H3" s="4"/>
      <c r="I3" s="79">
        <f>I7-I10-K7</f>
        <v>1.7052242999999865</v>
      </c>
      <c r="J3" s="80"/>
      <c r="K3" s="79">
        <f>K7-K10</f>
        <v>0.05641504000000008</v>
      </c>
    </row>
    <row r="4" spans="1:12" ht="15.75">
      <c r="A4" s="70"/>
      <c r="B4" s="71" t="s">
        <v>67</v>
      </c>
      <c r="C4" s="73" t="s">
        <v>68</v>
      </c>
      <c r="D4" s="74"/>
      <c r="E4" s="74"/>
      <c r="F4" s="74"/>
      <c r="G4" s="74"/>
      <c r="H4" s="76" t="s">
        <v>69</v>
      </c>
      <c r="I4" s="77"/>
      <c r="J4" s="77"/>
      <c r="K4" s="77"/>
      <c r="L4" s="77"/>
    </row>
    <row r="5" spans="1:12" ht="15.75">
      <c r="A5" s="70"/>
      <c r="B5" s="72"/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8" t="s">
        <v>70</v>
      </c>
      <c r="I5" s="9" t="s">
        <v>71</v>
      </c>
      <c r="J5" s="9" t="s">
        <v>72</v>
      </c>
      <c r="K5" s="9" t="s">
        <v>75</v>
      </c>
      <c r="L5" s="9" t="s">
        <v>74</v>
      </c>
    </row>
    <row r="6" spans="1:12" ht="15.75">
      <c r="A6" s="10"/>
      <c r="B6" s="11">
        <v>2</v>
      </c>
      <c r="C6" s="12">
        <v>3</v>
      </c>
      <c r="D6" s="13">
        <v>4</v>
      </c>
      <c r="E6" s="14">
        <v>5</v>
      </c>
      <c r="F6" s="13">
        <v>6</v>
      </c>
      <c r="G6" s="14">
        <v>7</v>
      </c>
      <c r="H6" s="15">
        <v>7</v>
      </c>
      <c r="I6" s="16">
        <v>8</v>
      </c>
      <c r="J6" s="17">
        <v>9</v>
      </c>
      <c r="K6" s="16">
        <v>10</v>
      </c>
      <c r="L6" s="18">
        <v>11</v>
      </c>
    </row>
    <row r="7" spans="1:12" ht="31.5">
      <c r="A7" s="19"/>
      <c r="B7" s="20" t="s">
        <v>76</v>
      </c>
      <c r="C7" s="21">
        <f>D7</f>
        <v>137.6785</v>
      </c>
      <c r="D7" s="22">
        <v>137.6785</v>
      </c>
      <c r="E7" s="23">
        <v>0</v>
      </c>
      <c r="F7" s="24">
        <v>2.4742</v>
      </c>
      <c r="G7" s="25">
        <v>0</v>
      </c>
      <c r="H7" s="26">
        <f>I7</f>
        <v>134.53543933999998</v>
      </c>
      <c r="I7" s="27">
        <f>I10+I8+K7</f>
        <v>134.53543933999998</v>
      </c>
      <c r="J7" s="28">
        <v>0</v>
      </c>
      <c r="K7" s="27">
        <f>K8+K10</f>
        <v>1.65911504</v>
      </c>
      <c r="L7" s="27">
        <v>0</v>
      </c>
    </row>
    <row r="8" spans="1:12" ht="15.75">
      <c r="A8" s="19"/>
      <c r="B8" s="20" t="s">
        <v>77</v>
      </c>
      <c r="C8" s="29">
        <f>D8+F8</f>
        <v>1.4785467000000003</v>
      </c>
      <c r="D8" s="30">
        <f>D7*D9/100</f>
        <v>1.4043207000000002</v>
      </c>
      <c r="E8" s="31">
        <v>0</v>
      </c>
      <c r="F8" s="32">
        <f>F7*F9/100</f>
        <v>0.07422600000000001</v>
      </c>
      <c r="G8" s="33">
        <v>0</v>
      </c>
      <c r="H8" s="34">
        <f>SUM(I8:L8)</f>
        <v>1.7616393400000003</v>
      </c>
      <c r="I8" s="35">
        <f>I10*I9/100</f>
        <v>1.7052243000000002</v>
      </c>
      <c r="J8" s="36">
        <f>J7*J9/100</f>
        <v>0</v>
      </c>
      <c r="K8" s="35">
        <f>K10*K9/100</f>
        <v>0.05641504</v>
      </c>
      <c r="L8" s="35">
        <f>L7*L9/100</f>
        <v>0</v>
      </c>
    </row>
    <row r="9" spans="1:12" ht="15.75">
      <c r="A9" s="19"/>
      <c r="B9" s="20" t="s">
        <v>78</v>
      </c>
      <c r="C9" s="21">
        <f>C8/C7*100</f>
        <v>1.0739125571530779</v>
      </c>
      <c r="D9" s="37">
        <v>1.02</v>
      </c>
      <c r="E9" s="31">
        <v>0</v>
      </c>
      <c r="F9" s="32">
        <v>3</v>
      </c>
      <c r="G9" s="37"/>
      <c r="H9" s="34">
        <f>H8/H10*100</f>
        <v>1.3267974103324605</v>
      </c>
      <c r="I9" s="38">
        <v>1.3</v>
      </c>
      <c r="J9" s="39"/>
      <c r="K9" s="38">
        <v>3.52</v>
      </c>
      <c r="L9" s="38"/>
    </row>
    <row r="10" spans="1:12" ht="63">
      <c r="A10" s="19"/>
      <c r="B10" s="40" t="s">
        <v>79</v>
      </c>
      <c r="C10" s="41">
        <f>D10+F10</f>
        <v>136.20000000000002</v>
      </c>
      <c r="D10" s="42">
        <f>113.3+20.5</f>
        <v>133.8</v>
      </c>
      <c r="E10" s="31">
        <v>0</v>
      </c>
      <c r="F10" s="42">
        <f>2.2+0.2</f>
        <v>2.4000000000000004</v>
      </c>
      <c r="G10" s="43">
        <v>0</v>
      </c>
      <c r="H10" s="34">
        <f>I10+K10</f>
        <v>132.7738</v>
      </c>
      <c r="I10" s="35">
        <f>109.3287+21.8424</f>
        <v>131.1711</v>
      </c>
      <c r="J10" s="36">
        <f>SUM(J11:J15)</f>
        <v>0</v>
      </c>
      <c r="K10" s="35">
        <f>1.3875+0.2152</f>
        <v>1.6027</v>
      </c>
      <c r="L10" s="35">
        <f>L7-L8</f>
        <v>0</v>
      </c>
    </row>
    <row r="12" spans="2:12" ht="12.75">
      <c r="B12" s="78" t="s">
        <v>80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3" ht="21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81">
        <f>H8*1.5364</f>
        <v>2.7065826819760006</v>
      </c>
    </row>
    <row r="14" spans="2:7" ht="15.75">
      <c r="B14" s="44"/>
      <c r="C14" s="44"/>
      <c r="D14" s="44"/>
      <c r="E14" s="44"/>
      <c r="F14" s="44"/>
      <c r="G14" s="44"/>
    </row>
    <row r="16" spans="2:12" ht="15.75">
      <c r="B16" s="75" t="s">
        <v>81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ht="15.75">
      <c r="B17" s="75" t="s">
        <v>82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2:12" ht="15.75">
      <c r="B18" s="75" t="s">
        <v>83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</row>
  </sheetData>
  <sheetProtection/>
  <protectedRanges>
    <protectedRange sqref="I9:L9 I16:L18" name="Диапазон1"/>
    <protectedRange sqref="D16:G18" name="Диапазон1_1"/>
  </protectedRanges>
  <mergeCells count="9">
    <mergeCell ref="B18:L18"/>
    <mergeCell ref="H4:L4"/>
    <mergeCell ref="B12:L13"/>
    <mergeCell ref="B16:L16"/>
    <mergeCell ref="B17:L17"/>
    <mergeCell ref="A2:G2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KazarinovaRY</cp:lastModifiedBy>
  <dcterms:created xsi:type="dcterms:W3CDTF">1996-10-08T23:32:33Z</dcterms:created>
  <dcterms:modified xsi:type="dcterms:W3CDTF">2013-02-12T10:46:17Z</dcterms:modified>
  <cp:category/>
  <cp:version/>
  <cp:contentType/>
  <cp:contentStatus/>
</cp:coreProperties>
</file>